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/>
  <bookViews>
    <workbookView xWindow="0" yWindow="0" windowWidth="20730" windowHeight="11700" firstSheet="2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O4" i="3"/>
  <c r="F13" i="8"/>
  <c r="G13" i="8"/>
  <c r="H13" i="8"/>
  <c r="I13" i="8"/>
  <c r="D13" i="8"/>
  <c r="E13" i="8"/>
  <c r="K4" i="7"/>
  <c r="H4" i="3" l="1"/>
  <c r="Q3" i="5"/>
  <c r="R3" i="5" s="1"/>
  <c r="Q5" i="10"/>
  <c r="R5" i="10" s="1"/>
  <c r="K5" i="10"/>
  <c r="L5" i="10" s="1"/>
  <c r="I5" i="10"/>
  <c r="S4" i="10"/>
  <c r="S5" i="10" l="1"/>
  <c r="F4" i="8" l="1"/>
  <c r="I4" i="3" l="1"/>
  <c r="M4" i="8" s="1"/>
  <c r="E4" i="3"/>
  <c r="F4" i="3" s="1"/>
  <c r="L4" i="8" s="1"/>
  <c r="P3" i="5"/>
  <c r="I3" i="5"/>
  <c r="E5" i="2"/>
  <c r="K3" i="4"/>
  <c r="U4" i="8" l="1"/>
  <c r="I4" i="8"/>
  <c r="E4" i="8"/>
  <c r="N4" i="7"/>
  <c r="O4" i="7" s="1"/>
  <c r="V4" i="8" s="1"/>
  <c r="F4" i="7"/>
  <c r="G4" i="7" s="1"/>
  <c r="T4" i="8" s="1"/>
  <c r="N4" i="6"/>
  <c r="O4" i="6" s="1"/>
  <c r="R4" i="8" s="1"/>
  <c r="J4" i="6"/>
  <c r="K4" i="6" s="1"/>
  <c r="G4" i="6"/>
  <c r="P4" i="8" s="1"/>
  <c r="L4" i="3"/>
  <c r="M4" i="3" s="1"/>
  <c r="N4" i="8" s="1"/>
  <c r="J5" i="2"/>
  <c r="K5" i="2" s="1"/>
  <c r="P4" i="6" l="1"/>
  <c r="Q4" i="8"/>
  <c r="S4" i="8" s="1"/>
  <c r="P4" i="7"/>
  <c r="J4" i="8"/>
  <c r="K4" i="8" s="1"/>
  <c r="W4" i="8"/>
  <c r="O4" i="8"/>
  <c r="N4" i="3"/>
  <c r="G4" i="8"/>
  <c r="H4" i="8" s="1"/>
  <c r="D4" i="8" l="1"/>
  <c r="O3" i="7"/>
  <c r="K3" i="7"/>
  <c r="G3" i="7"/>
  <c r="O3" i="6"/>
  <c r="K3" i="6"/>
  <c r="G3" i="6"/>
  <c r="M3" i="3"/>
  <c r="I3" i="3"/>
  <c r="F3" i="3"/>
  <c r="J4" i="2"/>
  <c r="K4" i="2" s="1"/>
  <c r="Q4" i="1"/>
  <c r="N3" i="3" l="1"/>
  <c r="P3" i="6"/>
  <c r="P3" i="7"/>
</calcChain>
</file>

<file path=xl/sharedStrings.xml><?xml version="1.0" encoding="utf-8"?>
<sst xmlns="http://schemas.openxmlformats.org/spreadsheetml/2006/main" count="199" uniqueCount="121">
  <si>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</si>
  <si>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</si>
  <si>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</si>
  <si>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</si>
  <si>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</si>
  <si>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</si>
  <si>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</si>
  <si>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</si>
  <si>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</si>
  <si>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</si>
  <si>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</si>
  <si>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</si>
  <si>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</si>
  <si>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</si>
  <si>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</si>
  <si>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</si>
  <si>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</si>
  <si>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</si>
  <si>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</si>
  <si>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</si>
  <si>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</si>
  <si>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</si>
  <si>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</si>
  <si>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</si>
  <si>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</si>
  <si>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</si>
  <si>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</si>
  <si>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</si>
  <si>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</si>
  <si>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</si>
  <si>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</si>
  <si>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</si>
  <si>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</si>
  <si>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</si>
  <si>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</si>
  <si>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</si>
  <si>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</si>
  <si>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</si>
  <si>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</si>
  <si>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</si>
  <si>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</si>
  <si>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</si>
  <si>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</si>
  <si>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</si>
  <si>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</si>
  <si>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</si>
  <si>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</si>
  <si>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</si>
  <si>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</si>
  <si>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</si>
  <si>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</si>
  <si>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</si>
  <si>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</si>
  <si>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</si>
  <si>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</si>
  <si>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</si>
  <si>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</si>
  <si>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</si>
  <si>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</si>
  <si>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</si>
  <si>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</si>
  <si>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</si>
  <si>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</si>
  <si>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</si>
  <si>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</si>
  <si>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</si>
  <si>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</si>
  <si>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</si>
  <si>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</si>
  <si>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</si>
  <si>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</si>
  <si>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</si>
  <si>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</si>
  <si>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</si>
  <si>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</si>
  <si>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</si>
  <si>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</si>
  <si>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</si>
  <si>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</si>
  <si>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</si>
  <si>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</si>
  <si>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</si>
  <si>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</si>
  <si>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</si>
  <si>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</si>
  <si>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</si>
  <si>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</si>
  <si>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</si>
  <si>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</si>
  <si>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</si>
  <si>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</si>
  <si>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</si>
  <si>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</si>
  <si>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</si>
  <si>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</si>
  <si>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</si>
  <si>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</si>
  <si>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</si>
  <si>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</si>
  <si>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</si>
  <si>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</si>
  <si>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</si>
  <si>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</si>
  <si>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</si>
  <si>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</si>
  <si>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</si>
  <si>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 xml:space="preserve">МКУДО «Детско-юношеская спортивная школа «Виктория» </t>
  </si>
  <si>
    <t>Красногорский район</t>
  </si>
  <si>
    <t>Среднее по отрасли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</si>
  <si>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</si>
  <si>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</si>
  <si>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</si>
  <si>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</si>
  <si>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</si>
  <si>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</si>
  <si>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Значение показателя  с учетом значимости</t>
  </si>
  <si>
    <t>Показатель 2 Обеспечение в организации социальной сферы комфортных условий для предоставления услуг</t>
  </si>
  <si>
    <t>Итого:</t>
  </si>
  <si>
    <t>1.3.1 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</si>
  <si>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1.3.1 Число опрошенных получателей услуг, ответивших на соответствующий вопрос анкеты</t>
  </si>
  <si>
    <t>Количество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</si>
</sst>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3" fillId="2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textRotation="90" wrapText="1"/>
    </xf>
    <xf numFmtId="0" fontId="0" fillId="2" borderId="9" xfId="0" applyFill="1" applyBorder="1"/>
    <xf numFmtId="0" fontId="0" fillId="2" borderId="10" xfId="0" applyFill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center"/>
    </xf>
    <xf numFmtId="1" fontId="6" fillId="0" borderId="0" xfId="0" applyNumberFormat="1" applyFont="1"/>
    <xf numFmtId="164" fontId="6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textRotation="90" wrapText="1"/>
    </xf>
    <xf numFmtId="2" fontId="5" fillId="0" borderId="8" xfId="0" applyNumberFormat="1" applyFont="1" applyBorder="1" applyAlignment="1">
      <alignment horizontal="center" textRotation="90" wrapText="1"/>
    </xf>
    <xf numFmtId="2" fontId="5" fillId="0" borderId="4" xfId="0" applyNumberFormat="1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3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2" fontId="1" fillId="0" borderId="3" xfId="0" applyNumberFormat="1" applyFont="1" applyFill="1" applyBorder="1" applyAlignment="1">
      <alignment horizontal="center" textRotation="90" wrapText="1"/>
    </xf>
    <xf numFmtId="2" fontId="1" fillId="0" borderId="4" xfId="0" applyNumberFormat="1" applyFont="1" applyFill="1" applyBorder="1" applyAlignment="1">
      <alignment horizontal="center" textRotation="90" wrapText="1"/>
    </xf>
    <xf numFmtId="2" fontId="1" fillId="0" borderId="3" xfId="0" applyNumberFormat="1" applyFont="1" applyBorder="1" applyAlignment="1">
      <alignment horizontal="center" textRotation="90" wrapText="1"/>
    </xf>
    <xf numFmtId="2" fontId="1" fillId="0" borderId="4" xfId="0" applyNumberFormat="1" applyFont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13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6"/>
  <sheetViews>
    <sheetView topLeftCell="A3" workbookViewId="0">
      <selection activeCell="A6" sqref="A6:XFD11"/>
    </sheetView>
  </sheetViews>
  <sheetFormatPr defaultRowHeight="15" x14ac:dyDescent="0.25"/>
  <cols>
    <col min="2" max="2" width="17.42578125" customWidth="1"/>
    <col min="3" max="3" width="54.7109375" customWidth="1"/>
    <col min="4" max="4" width="9.140625" style="3"/>
    <col min="5" max="5" width="8.7109375" style="3" customWidth="1"/>
    <col min="6" max="7" width="9.140625" style="3"/>
    <col min="10" max="10" width="7.85546875" style="3" customWidth="1"/>
    <col min="13" max="13" width="9.5703125" style="3" customWidth="1"/>
    <col min="14" max="15" width="9.140625" style="3"/>
    <col min="16" max="16" width="8" style="3" customWidth="1"/>
  </cols>
  <sheetData>
    <row r="1" spans="1:19" x14ac:dyDescent="0.25">
      <c r="A1" s="61" t="s">
        <v>114</v>
      </c>
      <c r="B1" s="64" t="s">
        <v>80</v>
      </c>
      <c r="C1" s="61" t="s">
        <v>71</v>
      </c>
      <c r="D1" s="58" t="s">
        <v>0</v>
      </c>
      <c r="E1" s="59"/>
      <c r="F1" s="59"/>
      <c r="G1" s="59"/>
      <c r="H1" s="59"/>
      <c r="I1" s="60"/>
      <c r="J1" s="58" t="s">
        <v>3</v>
      </c>
      <c r="K1" s="59"/>
      <c r="L1" s="60"/>
      <c r="M1" s="58" t="s">
        <v>7</v>
      </c>
      <c r="N1" s="59"/>
      <c r="O1" s="59"/>
      <c r="P1" s="59"/>
      <c r="Q1" s="59"/>
      <c r="R1" s="60"/>
      <c r="S1" s="45" t="s">
        <v>16</v>
      </c>
    </row>
    <row r="2" spans="1:19" ht="15" customHeight="1" x14ac:dyDescent="0.25">
      <c r="A2" s="62"/>
      <c r="B2" s="65"/>
      <c r="C2" s="62"/>
      <c r="D2" s="67" t="s">
        <v>1</v>
      </c>
      <c r="E2" s="68"/>
      <c r="F2" s="67" t="s">
        <v>2</v>
      </c>
      <c r="G2" s="68"/>
      <c r="H2" s="48" t="s">
        <v>14</v>
      </c>
      <c r="I2" s="48" t="s">
        <v>15</v>
      </c>
      <c r="J2" s="50" t="s">
        <v>4</v>
      </c>
      <c r="K2" s="52" t="s">
        <v>5</v>
      </c>
      <c r="L2" s="52" t="s">
        <v>6</v>
      </c>
      <c r="M2" s="54" t="s">
        <v>8</v>
      </c>
      <c r="N2" s="54" t="s">
        <v>9</v>
      </c>
      <c r="O2" s="54" t="s">
        <v>10</v>
      </c>
      <c r="P2" s="54" t="s">
        <v>9</v>
      </c>
      <c r="Q2" s="56" t="s">
        <v>11</v>
      </c>
      <c r="R2" s="56" t="s">
        <v>12</v>
      </c>
      <c r="S2" s="46"/>
    </row>
    <row r="3" spans="1:19" ht="166.5" customHeight="1" x14ac:dyDescent="0.25">
      <c r="A3" s="63"/>
      <c r="B3" s="66"/>
      <c r="C3" s="63"/>
      <c r="D3" s="69"/>
      <c r="E3" s="70"/>
      <c r="F3" s="69"/>
      <c r="G3" s="70"/>
      <c r="H3" s="49"/>
      <c r="I3" s="49"/>
      <c r="J3" s="51"/>
      <c r="K3" s="53"/>
      <c r="L3" s="53"/>
      <c r="M3" s="55"/>
      <c r="N3" s="55"/>
      <c r="O3" s="55"/>
      <c r="P3" s="55"/>
      <c r="Q3" s="57"/>
      <c r="R3" s="57"/>
      <c r="S3" s="47"/>
    </row>
    <row r="4" spans="1:19" x14ac:dyDescent="0.25">
      <c r="A4" s="27"/>
      <c r="B4" s="27"/>
      <c r="C4" s="27"/>
      <c r="D4" s="11"/>
      <c r="E4" s="11"/>
      <c r="F4" s="11"/>
      <c r="G4" s="11"/>
      <c r="H4" s="27">
        <v>100</v>
      </c>
      <c r="I4" s="27">
        <v>30</v>
      </c>
      <c r="J4" s="11"/>
      <c r="K4" s="27">
        <v>100</v>
      </c>
      <c r="L4" s="27">
        <v>30</v>
      </c>
      <c r="M4" s="11"/>
      <c r="N4" s="11"/>
      <c r="O4" s="11"/>
      <c r="P4" s="11"/>
      <c r="Q4" s="27">
        <v>100</v>
      </c>
      <c r="R4" s="27">
        <v>40</v>
      </c>
      <c r="S4" s="32">
        <f>I4+L4+R4</f>
        <v>100</v>
      </c>
    </row>
    <row r="5" spans="1:19" ht="30" x14ac:dyDescent="0.25">
      <c r="A5" s="27">
        <v>8</v>
      </c>
      <c r="B5" s="27" t="s">
        <v>107</v>
      </c>
      <c r="C5" s="37" t="s">
        <v>106</v>
      </c>
      <c r="D5" s="11">
        <v>3.5</v>
      </c>
      <c r="E5" s="11">
        <v>9</v>
      </c>
      <c r="F5" s="11">
        <v>23</v>
      </c>
      <c r="G5" s="11">
        <v>33</v>
      </c>
      <c r="H5" s="31">
        <v>57</v>
      </c>
      <c r="I5" s="31">
        <f t="shared" ref="I5" si="0">H5*0.3</f>
        <v>17.099999999999998</v>
      </c>
      <c r="J5" s="11">
        <v>4</v>
      </c>
      <c r="K5" s="27">
        <f t="shared" ref="K5" si="1">IF(J5&lt;=3,J5*30,100)</f>
        <v>100</v>
      </c>
      <c r="L5" s="32">
        <f t="shared" ref="L5" si="2">K5*0.3</f>
        <v>30</v>
      </c>
      <c r="M5" s="11">
        <v>19</v>
      </c>
      <c r="N5" s="11">
        <v>19</v>
      </c>
      <c r="O5" s="11">
        <v>9</v>
      </c>
      <c r="P5" s="11">
        <v>9</v>
      </c>
      <c r="Q5" s="32">
        <f t="shared" ref="Q5" si="3">0.5*(M5/N5+O5/P5)*100</f>
        <v>100</v>
      </c>
      <c r="R5" s="32">
        <f t="shared" ref="R5" si="4">Q5*0.4</f>
        <v>40</v>
      </c>
      <c r="S5" s="31">
        <f t="shared" ref="S5" si="5">I5+L5+R5</f>
        <v>87.1</v>
      </c>
    </row>
    <row r="6" spans="1:19" x14ac:dyDescent="0.25">
      <c r="C6" s="1"/>
    </row>
  </sheetData>
  <mergeCells count="20">
    <mergeCell ref="A1:A3"/>
    <mergeCell ref="B1:B3"/>
    <mergeCell ref="C1:C3"/>
    <mergeCell ref="D1:I1"/>
    <mergeCell ref="J1:L1"/>
    <mergeCell ref="D2:E3"/>
    <mergeCell ref="F2:G3"/>
    <mergeCell ref="S1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M1:R1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5"/>
  <sheetViews>
    <sheetView topLeftCell="A3" workbookViewId="0">
      <selection activeCell="C14" sqref="C14"/>
    </sheetView>
  </sheetViews>
  <sheetFormatPr defaultRowHeight="15" x14ac:dyDescent="0.25"/>
  <cols>
    <col min="1" max="1" width="6.5703125" customWidth="1"/>
    <col min="2" max="2" width="19.7109375" customWidth="1"/>
    <col min="3" max="3" width="54.7109375" customWidth="1"/>
    <col min="4" max="4" width="11.85546875" customWidth="1"/>
    <col min="5" max="5" width="11.42578125" customWidth="1"/>
    <col min="8" max="8" width="11.42578125" customWidth="1"/>
    <col min="11" max="11" width="10.5703125" customWidth="1"/>
  </cols>
  <sheetData>
    <row r="1" spans="1:17" x14ac:dyDescent="0.25">
      <c r="A1" s="61" t="s">
        <v>114</v>
      </c>
      <c r="B1" s="64" t="s">
        <v>80</v>
      </c>
      <c r="C1" s="61" t="s">
        <v>71</v>
      </c>
      <c r="D1" s="71" t="s">
        <v>0</v>
      </c>
      <c r="E1" s="72"/>
      <c r="F1" s="72"/>
      <c r="G1" s="73"/>
      <c r="H1" s="71" t="s">
        <v>3</v>
      </c>
      <c r="I1" s="72"/>
      <c r="J1" s="73"/>
      <c r="K1" s="71" t="s">
        <v>7</v>
      </c>
      <c r="L1" s="72"/>
      <c r="M1" s="72"/>
      <c r="N1" s="72"/>
      <c r="O1" s="72"/>
      <c r="P1" s="73"/>
      <c r="Q1" s="45" t="s">
        <v>16</v>
      </c>
    </row>
    <row r="2" spans="1:17" x14ac:dyDescent="0.25">
      <c r="A2" s="62"/>
      <c r="B2" s="65"/>
      <c r="C2" s="62"/>
      <c r="D2" s="52" t="s">
        <v>1</v>
      </c>
      <c r="E2" s="52" t="s">
        <v>2</v>
      </c>
      <c r="F2" s="52" t="s">
        <v>14</v>
      </c>
      <c r="G2" s="52" t="s">
        <v>15</v>
      </c>
      <c r="H2" s="52" t="s">
        <v>4</v>
      </c>
      <c r="I2" s="52" t="s">
        <v>5</v>
      </c>
      <c r="J2" s="52" t="s">
        <v>6</v>
      </c>
      <c r="K2" s="56" t="s">
        <v>118</v>
      </c>
      <c r="L2" s="56" t="s">
        <v>119</v>
      </c>
      <c r="M2" s="56" t="s">
        <v>10</v>
      </c>
      <c r="N2" s="56" t="s">
        <v>9</v>
      </c>
      <c r="O2" s="56" t="s">
        <v>11</v>
      </c>
      <c r="P2" s="56" t="s">
        <v>12</v>
      </c>
      <c r="Q2" s="46"/>
    </row>
    <row r="3" spans="1:17" ht="166.5" customHeight="1" x14ac:dyDescent="0.25">
      <c r="A3" s="63"/>
      <c r="B3" s="66"/>
      <c r="C3" s="63"/>
      <c r="D3" s="53"/>
      <c r="E3" s="53"/>
      <c r="F3" s="53"/>
      <c r="G3" s="53"/>
      <c r="H3" s="53"/>
      <c r="I3" s="53"/>
      <c r="J3" s="53"/>
      <c r="K3" s="57"/>
      <c r="L3" s="57"/>
      <c r="M3" s="57"/>
      <c r="N3" s="57"/>
      <c r="O3" s="57"/>
      <c r="P3" s="57"/>
      <c r="Q3" s="47"/>
    </row>
    <row r="4" spans="1:17" x14ac:dyDescent="0.25">
      <c r="A4" s="27"/>
      <c r="B4" s="27"/>
      <c r="C4" s="37"/>
      <c r="D4" s="26"/>
      <c r="E4" s="26"/>
      <c r="F4" s="26">
        <v>100</v>
      </c>
      <c r="G4" s="26">
        <v>30</v>
      </c>
      <c r="H4" s="26"/>
      <c r="I4" s="26">
        <v>100</v>
      </c>
      <c r="J4" s="26">
        <v>30</v>
      </c>
      <c r="K4" s="26"/>
      <c r="L4" s="26"/>
      <c r="M4" s="26"/>
      <c r="N4" s="26"/>
      <c r="O4" s="26">
        <v>100</v>
      </c>
      <c r="P4" s="26">
        <v>40</v>
      </c>
      <c r="Q4" s="40">
        <f>G4+J4+P4</f>
        <v>100</v>
      </c>
    </row>
    <row r="5" spans="1:17" ht="30" x14ac:dyDescent="0.25">
      <c r="A5" s="27">
        <v>8</v>
      </c>
      <c r="B5" s="27" t="s">
        <v>107</v>
      </c>
      <c r="C5" s="37" t="s">
        <v>106</v>
      </c>
      <c r="D5" s="27">
        <v>3.5</v>
      </c>
      <c r="E5" s="27">
        <v>23</v>
      </c>
      <c r="F5" s="31">
        <v>57</v>
      </c>
      <c r="G5" s="31">
        <v>17.100000000000001</v>
      </c>
      <c r="H5" s="27">
        <v>4</v>
      </c>
      <c r="I5" s="27">
        <v>100</v>
      </c>
      <c r="J5" s="32">
        <v>30</v>
      </c>
      <c r="K5" s="27">
        <v>19</v>
      </c>
      <c r="L5" s="27">
        <v>19</v>
      </c>
      <c r="M5" s="27">
        <v>9</v>
      </c>
      <c r="N5" s="27">
        <v>9</v>
      </c>
      <c r="O5" s="32">
        <v>100</v>
      </c>
      <c r="P5" s="32">
        <v>40</v>
      </c>
      <c r="Q5" s="31">
        <v>87.1</v>
      </c>
    </row>
  </sheetData>
  <mergeCells count="20">
    <mergeCell ref="A1:A3"/>
    <mergeCell ref="B1:B3"/>
    <mergeCell ref="C1:C3"/>
    <mergeCell ref="D1:G1"/>
    <mergeCell ref="H1:J1"/>
    <mergeCell ref="D2:D3"/>
    <mergeCell ref="E2:E3"/>
    <mergeCell ref="Q1:Q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K1:P1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3"/>
  <sheetViews>
    <sheetView workbookViewId="0">
      <selection activeCell="A4" sqref="A4:XFD9"/>
    </sheetView>
  </sheetViews>
  <sheetFormatPr defaultRowHeight="15" x14ac:dyDescent="0.25"/>
  <cols>
    <col min="2" max="2" width="17.7109375" customWidth="1"/>
    <col min="3" max="3" width="83.28515625" customWidth="1"/>
  </cols>
  <sheetData>
    <row r="1" spans="1:11" ht="30" customHeight="1" x14ac:dyDescent="0.25">
      <c r="A1" s="75" t="s">
        <v>114</v>
      </c>
      <c r="B1" s="75" t="s">
        <v>80</v>
      </c>
      <c r="C1" s="75" t="s">
        <v>71</v>
      </c>
      <c r="D1" s="74" t="s">
        <v>25</v>
      </c>
      <c r="E1" s="74"/>
      <c r="F1" s="74"/>
      <c r="G1" s="74"/>
      <c r="H1" s="74"/>
      <c r="I1" s="74"/>
      <c r="J1" s="74"/>
      <c r="K1" s="74"/>
    </row>
    <row r="2" spans="1:11" ht="165" customHeight="1" x14ac:dyDescent="0.25">
      <c r="A2" s="75"/>
      <c r="B2" s="75"/>
      <c r="C2" s="75"/>
      <c r="D2" s="38" t="s">
        <v>26</v>
      </c>
      <c r="E2" s="38" t="s">
        <v>27</v>
      </c>
      <c r="F2" s="38" t="s">
        <v>28</v>
      </c>
      <c r="G2" s="38" t="s">
        <v>29</v>
      </c>
      <c r="H2" s="38" t="s">
        <v>30</v>
      </c>
      <c r="I2" s="38" t="s">
        <v>31</v>
      </c>
      <c r="J2" s="38" t="s">
        <v>32</v>
      </c>
      <c r="K2" s="34" t="s">
        <v>117</v>
      </c>
    </row>
    <row r="3" spans="1:11" x14ac:dyDescent="0.25">
      <c r="A3" s="27">
        <v>8</v>
      </c>
      <c r="B3" s="27" t="s">
        <v>107</v>
      </c>
      <c r="C3" s="27" t="s">
        <v>106</v>
      </c>
      <c r="D3" s="27">
        <v>0</v>
      </c>
      <c r="E3" s="27">
        <v>1</v>
      </c>
      <c r="F3" s="27">
        <v>1</v>
      </c>
      <c r="G3" s="27">
        <v>1</v>
      </c>
      <c r="H3" s="27">
        <v>1</v>
      </c>
      <c r="I3" s="27">
        <v>1</v>
      </c>
      <c r="J3" s="27">
        <v>1</v>
      </c>
      <c r="K3" s="27">
        <f t="shared" ref="K3" si="0">SUM(D3:J3)</f>
        <v>6</v>
      </c>
    </row>
  </sheetData>
  <mergeCells count="4">
    <mergeCell ref="D1:K1"/>
    <mergeCell ref="C1:C2"/>
    <mergeCell ref="B1:B2"/>
    <mergeCell ref="A1:A2"/>
  </mergeCells>
  <pageMargins left="0.25" right="0.25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5"/>
  <sheetViews>
    <sheetView topLeftCell="A3" workbookViewId="0">
      <selection activeCell="A6" sqref="A6:XFD12"/>
    </sheetView>
  </sheetViews>
  <sheetFormatPr defaultRowHeight="15" x14ac:dyDescent="0.25"/>
  <cols>
    <col min="2" max="2" width="29.28515625" customWidth="1"/>
    <col min="3" max="3" width="54.7109375" customWidth="1"/>
    <col min="4" max="4" width="9.140625" style="3"/>
    <col min="7" max="8" width="9.140625" style="3"/>
  </cols>
  <sheetData>
    <row r="1" spans="1:11" ht="26.25" customHeight="1" x14ac:dyDescent="0.25">
      <c r="A1" s="76" t="s">
        <v>114</v>
      </c>
      <c r="B1" s="76" t="s">
        <v>80</v>
      </c>
      <c r="C1" s="76" t="s">
        <v>71</v>
      </c>
      <c r="D1" s="77" t="s">
        <v>116</v>
      </c>
      <c r="E1" s="78"/>
      <c r="F1" s="78"/>
      <c r="G1" s="78"/>
      <c r="H1" s="78"/>
      <c r="I1" s="78"/>
      <c r="J1" s="78"/>
      <c r="K1" s="79"/>
    </row>
    <row r="2" spans="1:11" ht="57" customHeight="1" x14ac:dyDescent="0.25">
      <c r="A2" s="76"/>
      <c r="B2" s="76"/>
      <c r="C2" s="76"/>
      <c r="D2" s="80" t="s">
        <v>13</v>
      </c>
      <c r="E2" s="81"/>
      <c r="F2" s="82"/>
      <c r="G2" s="77" t="s">
        <v>19</v>
      </c>
      <c r="H2" s="78"/>
      <c r="I2" s="78"/>
      <c r="J2" s="79"/>
      <c r="K2" s="83" t="s">
        <v>16</v>
      </c>
    </row>
    <row r="3" spans="1:11" ht="196.5" customHeight="1" x14ac:dyDescent="0.25">
      <c r="A3" s="76"/>
      <c r="B3" s="76"/>
      <c r="C3" s="76"/>
      <c r="D3" s="23" t="s">
        <v>17</v>
      </c>
      <c r="E3" s="25" t="s">
        <v>18</v>
      </c>
      <c r="F3" s="25" t="s">
        <v>20</v>
      </c>
      <c r="G3" s="23" t="s">
        <v>21</v>
      </c>
      <c r="H3" s="23" t="s">
        <v>22</v>
      </c>
      <c r="I3" s="25" t="s">
        <v>23</v>
      </c>
      <c r="J3" s="25" t="s">
        <v>24</v>
      </c>
      <c r="K3" s="84"/>
    </row>
    <row r="4" spans="1:11" x14ac:dyDescent="0.25">
      <c r="A4" s="27"/>
      <c r="B4" s="27"/>
      <c r="C4" s="27"/>
      <c r="D4" s="22"/>
      <c r="E4" s="26">
        <v>100</v>
      </c>
      <c r="F4" s="26">
        <v>50</v>
      </c>
      <c r="G4" s="22"/>
      <c r="H4" s="22"/>
      <c r="I4" s="26">
        <v>100</v>
      </c>
      <c r="J4" s="26">
        <f>I4*0.5</f>
        <v>50</v>
      </c>
      <c r="K4" s="26">
        <f>F4+J4</f>
        <v>100</v>
      </c>
    </row>
    <row r="5" spans="1:11" x14ac:dyDescent="0.25">
      <c r="A5" s="27">
        <v>8</v>
      </c>
      <c r="B5" s="27" t="s">
        <v>107</v>
      </c>
      <c r="C5" s="27" t="s">
        <v>106</v>
      </c>
      <c r="D5" s="11">
        <v>6</v>
      </c>
      <c r="E5" s="27">
        <f t="shared" ref="E5" si="0">IF(D5&lt;=4,D5*20,100)</f>
        <v>100</v>
      </c>
      <c r="F5" s="27">
        <v>50</v>
      </c>
      <c r="G5" s="11">
        <v>26</v>
      </c>
      <c r="H5" s="11">
        <v>30</v>
      </c>
      <c r="I5" s="31">
        <v>87</v>
      </c>
      <c r="J5" s="31">
        <f t="shared" ref="J5" si="1">I5*0.5</f>
        <v>43.5</v>
      </c>
      <c r="K5" s="31">
        <f t="shared" ref="K5" si="2">F5+J5</f>
        <v>93.5</v>
      </c>
    </row>
  </sheetData>
  <mergeCells count="7">
    <mergeCell ref="A1:A3"/>
    <mergeCell ref="B1:B3"/>
    <mergeCell ref="C1:C3"/>
    <mergeCell ref="D1:K1"/>
    <mergeCell ref="D2:F2"/>
    <mergeCell ref="G2:J2"/>
    <mergeCell ref="K2:K3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6" sqref="D6"/>
    </sheetView>
  </sheetViews>
  <sheetFormatPr defaultRowHeight="15" x14ac:dyDescent="0.25"/>
  <cols>
    <col min="2" max="2" width="16.7109375" customWidth="1"/>
    <col min="3" max="3" width="60.7109375" customWidth="1"/>
    <col min="13" max="15" width="9.140625" style="35"/>
  </cols>
  <sheetData>
    <row r="1" spans="1:20" ht="48.75" customHeight="1" x14ac:dyDescent="0.25">
      <c r="A1" s="75" t="s">
        <v>114</v>
      </c>
      <c r="B1" s="75" t="s">
        <v>80</v>
      </c>
      <c r="C1" s="75" t="s">
        <v>71</v>
      </c>
      <c r="D1" s="74" t="s">
        <v>33</v>
      </c>
      <c r="E1" s="74"/>
      <c r="F1" s="74"/>
      <c r="G1" s="74"/>
      <c r="H1" s="74"/>
      <c r="I1" s="74"/>
      <c r="J1" s="74" t="s">
        <v>34</v>
      </c>
      <c r="K1" s="74"/>
      <c r="L1" s="74"/>
      <c r="M1" s="74"/>
      <c r="N1" s="74"/>
      <c r="O1" s="74"/>
      <c r="P1" s="74"/>
      <c r="Q1" s="85" t="s">
        <v>115</v>
      </c>
      <c r="R1" s="86" t="s">
        <v>117</v>
      </c>
      <c r="S1" s="1"/>
      <c r="T1" s="1"/>
    </row>
    <row r="2" spans="1:20" ht="179.25" customHeight="1" x14ac:dyDescent="0.25">
      <c r="A2" s="75"/>
      <c r="B2" s="75"/>
      <c r="C2" s="75"/>
      <c r="D2" s="38" t="s">
        <v>39</v>
      </c>
      <c r="E2" s="38" t="s">
        <v>38</v>
      </c>
      <c r="F2" s="38" t="s">
        <v>37</v>
      </c>
      <c r="G2" s="38" t="s">
        <v>36</v>
      </c>
      <c r="H2" s="38" t="s">
        <v>35</v>
      </c>
      <c r="I2" s="38" t="s">
        <v>120</v>
      </c>
      <c r="J2" s="38" t="s">
        <v>40</v>
      </c>
      <c r="K2" s="38" t="s">
        <v>41</v>
      </c>
      <c r="L2" s="38" t="s">
        <v>42</v>
      </c>
      <c r="M2" s="39" t="s">
        <v>43</v>
      </c>
      <c r="N2" s="39" t="s">
        <v>44</v>
      </c>
      <c r="O2" s="39" t="s">
        <v>45</v>
      </c>
      <c r="P2" s="38" t="s">
        <v>120</v>
      </c>
      <c r="Q2" s="85"/>
      <c r="R2" s="86"/>
      <c r="S2" s="1"/>
      <c r="T2" s="1"/>
    </row>
    <row r="3" spans="1:20" x14ac:dyDescent="0.25">
      <c r="A3" s="27">
        <v>8</v>
      </c>
      <c r="B3" s="27" t="s">
        <v>107</v>
      </c>
      <c r="C3" s="27" t="s">
        <v>106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f t="shared" ref="I3" si="0">SUM(D3:H3)</f>
        <v>0</v>
      </c>
      <c r="J3" s="27">
        <v>0</v>
      </c>
      <c r="K3" s="27">
        <v>0</v>
      </c>
      <c r="L3" s="27">
        <v>0</v>
      </c>
      <c r="M3" s="14">
        <v>0</v>
      </c>
      <c r="N3" s="14">
        <v>0</v>
      </c>
      <c r="O3" s="14">
        <v>0</v>
      </c>
      <c r="P3" s="27">
        <f t="shared" ref="P3" si="1">SUM(J3:O3)</f>
        <v>0</v>
      </c>
      <c r="Q3" s="27">
        <f t="shared" ref="Q3" si="2">M3+N3+O3</f>
        <v>0</v>
      </c>
      <c r="R3" s="27">
        <f t="shared" ref="R3" si="3">Q3*30</f>
        <v>0</v>
      </c>
    </row>
    <row r="4" spans="1:20" x14ac:dyDescent="0.25">
      <c r="M4" s="36"/>
      <c r="N4" s="36"/>
      <c r="O4" s="36"/>
    </row>
  </sheetData>
  <mergeCells count="7">
    <mergeCell ref="J1:P1"/>
    <mergeCell ref="Q1:Q2"/>
    <mergeCell ref="R1:R2"/>
    <mergeCell ref="A1:A2"/>
    <mergeCell ref="B1:B2"/>
    <mergeCell ref="C1:C2"/>
    <mergeCell ref="D1:I1"/>
  </mergeCells>
  <pageMargins left="0.25" right="0.25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5"/>
  <sheetViews>
    <sheetView workbookViewId="0">
      <selection activeCell="C10" sqref="C10"/>
    </sheetView>
  </sheetViews>
  <sheetFormatPr defaultRowHeight="15" x14ac:dyDescent="0.25"/>
  <cols>
    <col min="1" max="1" width="6.28515625" customWidth="1"/>
    <col min="2" max="2" width="17.42578125" customWidth="1"/>
    <col min="3" max="3" width="63.28515625" customWidth="1"/>
    <col min="4" max="4" width="9.140625" style="3"/>
    <col min="7" max="7" width="9.140625" style="3"/>
    <col min="10" max="11" width="9.140625" style="3"/>
  </cols>
  <sheetData>
    <row r="1" spans="1:15" ht="15" customHeight="1" x14ac:dyDescent="0.25">
      <c r="A1" s="76" t="s">
        <v>114</v>
      </c>
      <c r="B1" s="64" t="s">
        <v>80</v>
      </c>
      <c r="C1" s="61" t="s">
        <v>71</v>
      </c>
      <c r="D1" s="87" t="s">
        <v>46</v>
      </c>
      <c r="E1" s="87"/>
      <c r="F1" s="87"/>
      <c r="G1" s="87" t="s">
        <v>47</v>
      </c>
      <c r="H1" s="87"/>
      <c r="I1" s="87"/>
      <c r="J1" s="87" t="s">
        <v>48</v>
      </c>
      <c r="K1" s="87"/>
      <c r="L1" s="87"/>
      <c r="M1" s="27"/>
      <c r="N1" s="27"/>
    </row>
    <row r="2" spans="1:15" ht="202.5" x14ac:dyDescent="0.25">
      <c r="A2" s="76"/>
      <c r="B2" s="66"/>
      <c r="C2" s="63"/>
      <c r="D2" s="23" t="s">
        <v>49</v>
      </c>
      <c r="E2" s="24" t="s">
        <v>50</v>
      </c>
      <c r="F2" s="24" t="s">
        <v>51</v>
      </c>
      <c r="G2" s="23" t="s">
        <v>52</v>
      </c>
      <c r="H2" s="24" t="s">
        <v>53</v>
      </c>
      <c r="I2" s="24" t="s">
        <v>54</v>
      </c>
      <c r="J2" s="23" t="s">
        <v>55</v>
      </c>
      <c r="K2" s="23" t="s">
        <v>56</v>
      </c>
      <c r="L2" s="25" t="s">
        <v>57</v>
      </c>
      <c r="M2" s="25" t="s">
        <v>58</v>
      </c>
      <c r="N2" s="34" t="s">
        <v>16</v>
      </c>
    </row>
    <row r="3" spans="1:15" x14ac:dyDescent="0.25">
      <c r="A3" s="27"/>
      <c r="B3" s="27"/>
      <c r="C3" s="37"/>
      <c r="D3" s="22"/>
      <c r="E3" s="26">
        <v>100</v>
      </c>
      <c r="F3" s="26">
        <f>E3*0.3</f>
        <v>30</v>
      </c>
      <c r="G3" s="22"/>
      <c r="H3" s="26">
        <v>100</v>
      </c>
      <c r="I3" s="26">
        <f>H3*0.4</f>
        <v>40</v>
      </c>
      <c r="J3" s="22"/>
      <c r="K3" s="22"/>
      <c r="L3" s="26">
        <v>100</v>
      </c>
      <c r="M3" s="26">
        <f>L3*0.3</f>
        <v>30</v>
      </c>
      <c r="N3" s="26">
        <f>F3+I3+M3</f>
        <v>100</v>
      </c>
    </row>
    <row r="4" spans="1:15" x14ac:dyDescent="0.25">
      <c r="A4" s="27">
        <v>8</v>
      </c>
      <c r="B4" s="27" t="s">
        <v>107</v>
      </c>
      <c r="C4" s="37" t="s">
        <v>106</v>
      </c>
      <c r="D4" s="11">
        <v>0</v>
      </c>
      <c r="E4" s="32">
        <f t="shared" ref="E4" si="0">IF(D4&lt;=4,D4*20,100)</f>
        <v>0</v>
      </c>
      <c r="F4" s="32">
        <f t="shared" ref="F4" si="1">E4*0.3</f>
        <v>0</v>
      </c>
      <c r="G4" s="11">
        <v>0</v>
      </c>
      <c r="H4" s="27">
        <f t="shared" ref="H4" si="2">G4*30</f>
        <v>0</v>
      </c>
      <c r="I4" s="32">
        <f t="shared" ref="I4" si="3">H4*0.4</f>
        <v>0</v>
      </c>
      <c r="J4" s="11">
        <v>2</v>
      </c>
      <c r="K4" s="11">
        <v>2</v>
      </c>
      <c r="L4" s="32">
        <f t="shared" ref="L4" si="4">J4/K4*100</f>
        <v>100</v>
      </c>
      <c r="M4" s="32">
        <f t="shared" ref="M4" si="5">L4*0.3</f>
        <v>30</v>
      </c>
      <c r="N4" s="32">
        <f t="shared" ref="N4" si="6">F4+I4+M4</f>
        <v>30</v>
      </c>
      <c r="O4" s="41">
        <f t="shared" ref="O4" si="7">J4-K4</f>
        <v>0</v>
      </c>
    </row>
    <row r="5" spans="1:15" x14ac:dyDescent="0.25">
      <c r="O5" s="42">
        <f>COUNTIF(O4:O4, "&lt;"&amp;0)</f>
        <v>0</v>
      </c>
    </row>
  </sheetData>
  <mergeCells count="6">
    <mergeCell ref="D1:F1"/>
    <mergeCell ref="G1:I1"/>
    <mergeCell ref="J1:L1"/>
    <mergeCell ref="A1:A2"/>
    <mergeCell ref="B1:B2"/>
    <mergeCell ref="C1:C2"/>
  </mergeCells>
  <pageMargins left="0.25" right="0.25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"/>
  <sheetViews>
    <sheetView zoomScale="80" zoomScaleNormal="80" workbookViewId="0">
      <selection activeCell="A5" sqref="A5:XFD10"/>
    </sheetView>
  </sheetViews>
  <sheetFormatPr defaultRowHeight="15" x14ac:dyDescent="0.25"/>
  <cols>
    <col min="1" max="1" width="10.42578125" customWidth="1"/>
    <col min="2" max="2" width="19.5703125" customWidth="1"/>
    <col min="3" max="3" width="72.7109375" customWidth="1"/>
    <col min="4" max="4" width="18.7109375" style="3" customWidth="1"/>
    <col min="5" max="5" width="8.7109375" style="3" bestFit="1" customWidth="1"/>
    <col min="6" max="6" width="7.85546875" bestFit="1" customWidth="1"/>
    <col min="7" max="7" width="6.42578125" bestFit="1" customWidth="1"/>
    <col min="8" max="8" width="12.42578125" style="3" customWidth="1"/>
    <col min="9" max="9" width="8.42578125" style="3" customWidth="1"/>
    <col min="10" max="10" width="7.85546875" bestFit="1" customWidth="1"/>
    <col min="11" max="11" width="9.28515625" bestFit="1" customWidth="1"/>
    <col min="12" max="12" width="13.140625" style="3" bestFit="1" customWidth="1"/>
    <col min="13" max="13" width="9.28515625" style="3" bestFit="1" customWidth="1"/>
    <col min="14" max="16" width="9.28515625" bestFit="1" customWidth="1"/>
  </cols>
  <sheetData>
    <row r="1" spans="1:16" s="2" customFormat="1" ht="87" customHeight="1" x14ac:dyDescent="0.2">
      <c r="A1" s="89" t="s">
        <v>114</v>
      </c>
      <c r="B1" s="89" t="s">
        <v>80</v>
      </c>
      <c r="C1" s="75" t="s">
        <v>71</v>
      </c>
      <c r="D1" s="88" t="s">
        <v>66</v>
      </c>
      <c r="E1" s="88"/>
      <c r="F1" s="88"/>
      <c r="G1" s="88"/>
      <c r="H1" s="88" t="s">
        <v>63</v>
      </c>
      <c r="I1" s="88"/>
      <c r="J1" s="88"/>
      <c r="K1" s="88"/>
      <c r="L1" s="88" t="s">
        <v>67</v>
      </c>
      <c r="M1" s="88"/>
      <c r="N1" s="88"/>
      <c r="O1" s="88"/>
      <c r="P1" s="86" t="s">
        <v>16</v>
      </c>
    </row>
    <row r="2" spans="1:16" s="2" customFormat="1" ht="183.75" customHeight="1" x14ac:dyDescent="0.2">
      <c r="A2" s="89"/>
      <c r="B2" s="89"/>
      <c r="C2" s="75"/>
      <c r="D2" s="23" t="s">
        <v>59</v>
      </c>
      <c r="E2" s="23" t="s">
        <v>9</v>
      </c>
      <c r="F2" s="24" t="s">
        <v>61</v>
      </c>
      <c r="G2" s="24" t="s">
        <v>62</v>
      </c>
      <c r="H2" s="33" t="s">
        <v>60</v>
      </c>
      <c r="I2" s="23" t="s">
        <v>9</v>
      </c>
      <c r="J2" s="24" t="s">
        <v>64</v>
      </c>
      <c r="K2" s="24" t="s">
        <v>65</v>
      </c>
      <c r="L2" s="33" t="s">
        <v>68</v>
      </c>
      <c r="M2" s="23" t="s">
        <v>9</v>
      </c>
      <c r="N2" s="25" t="s">
        <v>69</v>
      </c>
      <c r="O2" s="25" t="s">
        <v>70</v>
      </c>
      <c r="P2" s="86"/>
    </row>
    <row r="3" spans="1:16" x14ac:dyDescent="0.25">
      <c r="A3" s="89"/>
      <c r="B3" s="89"/>
      <c r="C3" s="75"/>
      <c r="D3" s="11"/>
      <c r="E3" s="11"/>
      <c r="F3" s="27">
        <v>100</v>
      </c>
      <c r="G3" s="27">
        <f>F3*0.4</f>
        <v>40</v>
      </c>
      <c r="H3" s="11"/>
      <c r="I3" s="11"/>
      <c r="J3" s="27">
        <v>100</v>
      </c>
      <c r="K3" s="27">
        <f>J3*0.4</f>
        <v>40</v>
      </c>
      <c r="L3" s="11"/>
      <c r="M3" s="11"/>
      <c r="N3" s="27">
        <v>100</v>
      </c>
      <c r="O3" s="27">
        <f>N3*0.2</f>
        <v>20</v>
      </c>
      <c r="P3" s="27">
        <f>G3+K3+O3</f>
        <v>100</v>
      </c>
    </row>
    <row r="4" spans="1:16" x14ac:dyDescent="0.25">
      <c r="A4" s="27">
        <v>8</v>
      </c>
      <c r="B4" s="27" t="s">
        <v>107</v>
      </c>
      <c r="C4" s="37" t="s">
        <v>106</v>
      </c>
      <c r="D4" s="11">
        <v>29</v>
      </c>
      <c r="E4" s="11">
        <v>30</v>
      </c>
      <c r="F4" s="31">
        <v>97</v>
      </c>
      <c r="G4" s="31">
        <f t="shared" ref="G4" si="0">F4*0.4</f>
        <v>38.800000000000004</v>
      </c>
      <c r="H4" s="11">
        <v>30</v>
      </c>
      <c r="I4" s="11">
        <v>30</v>
      </c>
      <c r="J4" s="32">
        <f t="shared" ref="J4" si="1">H4/I4*100</f>
        <v>100</v>
      </c>
      <c r="K4" s="32">
        <f t="shared" ref="K4" si="2">J4*0.4</f>
        <v>40</v>
      </c>
      <c r="L4" s="11">
        <v>30</v>
      </c>
      <c r="M4" s="11">
        <v>30</v>
      </c>
      <c r="N4" s="32">
        <f t="shared" ref="N4" si="3">L4/M4*100</f>
        <v>100</v>
      </c>
      <c r="O4" s="32">
        <f t="shared" ref="O4" si="4">N4*0.2</f>
        <v>20</v>
      </c>
      <c r="P4" s="31">
        <f t="shared" ref="P4" si="5">G4+K4+O4</f>
        <v>98.800000000000011</v>
      </c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4"/>
  <sheetViews>
    <sheetView topLeftCell="A2" zoomScaleNormal="100" workbookViewId="0">
      <selection activeCell="C8" sqref="C8"/>
    </sheetView>
  </sheetViews>
  <sheetFormatPr defaultColWidth="23" defaultRowHeight="33" customHeight="1" x14ac:dyDescent="0.25"/>
  <cols>
    <col min="1" max="1" width="7.85546875" customWidth="1"/>
    <col min="2" max="2" width="19.85546875" customWidth="1"/>
    <col min="3" max="3" width="57.7109375" customWidth="1"/>
    <col min="4" max="5" width="8.5703125" style="3" bestFit="1" customWidth="1"/>
    <col min="6" max="6" width="6.28515625" customWidth="1"/>
    <col min="7" max="7" width="5" bestFit="1" customWidth="1"/>
    <col min="8" max="9" width="8.5703125" style="3" bestFit="1" customWidth="1"/>
    <col min="10" max="10" width="6" bestFit="1" customWidth="1"/>
    <col min="11" max="11" width="5" bestFit="1" customWidth="1"/>
    <col min="12" max="12" width="10" style="3" customWidth="1"/>
    <col min="13" max="13" width="8.5703125" style="3" bestFit="1" customWidth="1"/>
    <col min="14" max="14" width="6" bestFit="1" customWidth="1"/>
    <col min="15" max="15" width="5.7109375" bestFit="1" customWidth="1"/>
    <col min="16" max="16" width="6" bestFit="1" customWidth="1"/>
  </cols>
  <sheetData>
    <row r="1" spans="1:16" ht="85.5" customHeight="1" x14ac:dyDescent="0.25">
      <c r="A1" s="89" t="s">
        <v>114</v>
      </c>
      <c r="B1" s="89" t="s">
        <v>80</v>
      </c>
      <c r="C1" s="75" t="s">
        <v>71</v>
      </c>
      <c r="D1" s="88" t="s">
        <v>72</v>
      </c>
      <c r="E1" s="88"/>
      <c r="F1" s="88"/>
      <c r="G1" s="88"/>
      <c r="H1" s="88" t="s">
        <v>74</v>
      </c>
      <c r="I1" s="88"/>
      <c r="J1" s="88"/>
      <c r="K1" s="88"/>
      <c r="L1" s="88" t="s">
        <v>76</v>
      </c>
      <c r="M1" s="88"/>
      <c r="N1" s="88"/>
      <c r="O1" s="88"/>
      <c r="P1" s="86" t="s">
        <v>16</v>
      </c>
    </row>
    <row r="2" spans="1:16" ht="204.75" customHeight="1" x14ac:dyDescent="0.25">
      <c r="A2" s="89"/>
      <c r="B2" s="89"/>
      <c r="C2" s="75"/>
      <c r="D2" s="23" t="s">
        <v>78</v>
      </c>
      <c r="E2" s="23" t="s">
        <v>9</v>
      </c>
      <c r="F2" s="24" t="s">
        <v>73</v>
      </c>
      <c r="G2" s="24" t="s">
        <v>109</v>
      </c>
      <c r="H2" s="23" t="s">
        <v>75</v>
      </c>
      <c r="I2" s="23" t="s">
        <v>9</v>
      </c>
      <c r="J2" s="24" t="s">
        <v>110</v>
      </c>
      <c r="K2" s="24" t="s">
        <v>111</v>
      </c>
      <c r="L2" s="23" t="s">
        <v>77</v>
      </c>
      <c r="M2" s="23" t="s">
        <v>9</v>
      </c>
      <c r="N2" s="25" t="s">
        <v>112</v>
      </c>
      <c r="O2" s="25" t="s">
        <v>113</v>
      </c>
      <c r="P2" s="86"/>
    </row>
    <row r="3" spans="1:16" ht="33" customHeight="1" x14ac:dyDescent="0.25">
      <c r="A3" s="89"/>
      <c r="B3" s="89"/>
      <c r="C3" s="75"/>
      <c r="D3" s="22"/>
      <c r="E3" s="22"/>
      <c r="F3" s="26">
        <v>100</v>
      </c>
      <c r="G3" s="26">
        <f>F3*0.3</f>
        <v>30</v>
      </c>
      <c r="H3" s="22"/>
      <c r="I3" s="22"/>
      <c r="J3" s="26">
        <v>100</v>
      </c>
      <c r="K3" s="26">
        <f>J3*0.2</f>
        <v>20</v>
      </c>
      <c r="L3" s="22"/>
      <c r="M3" s="22"/>
      <c r="N3" s="26">
        <v>100</v>
      </c>
      <c r="O3" s="26">
        <f>N3*0.5</f>
        <v>50</v>
      </c>
      <c r="P3" s="26">
        <f>G3+K3+O3</f>
        <v>100</v>
      </c>
    </row>
    <row r="4" spans="1:16" ht="15" x14ac:dyDescent="0.25">
      <c r="A4" s="27">
        <v>8</v>
      </c>
      <c r="B4" s="27" t="s">
        <v>107</v>
      </c>
      <c r="C4" s="37" t="s">
        <v>106</v>
      </c>
      <c r="D4" s="28">
        <v>30</v>
      </c>
      <c r="E4" s="28">
        <v>30</v>
      </c>
      <c r="F4" s="29">
        <f t="shared" ref="F4" si="0">D4/E4*100</f>
        <v>100</v>
      </c>
      <c r="G4" s="29">
        <f t="shared" ref="G4" si="1">F4*0.3</f>
        <v>30</v>
      </c>
      <c r="H4" s="28">
        <v>29</v>
      </c>
      <c r="I4" s="28">
        <v>30</v>
      </c>
      <c r="J4" s="30">
        <v>97</v>
      </c>
      <c r="K4" s="30">
        <f t="shared" ref="K4" si="2">J4*0.2</f>
        <v>19.400000000000002</v>
      </c>
      <c r="L4" s="28">
        <v>30</v>
      </c>
      <c r="M4" s="28">
        <v>30</v>
      </c>
      <c r="N4" s="29">
        <f t="shared" ref="N4" si="3">L4/M4*100</f>
        <v>100</v>
      </c>
      <c r="O4" s="29">
        <f t="shared" ref="O4" si="4">N4*0.5</f>
        <v>50</v>
      </c>
      <c r="P4" s="30">
        <f t="shared" ref="P4" si="5">G4+K4+O4</f>
        <v>99.4</v>
      </c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W71"/>
  <sheetViews>
    <sheetView tabSelected="1" topLeftCell="B2" zoomScaleNormal="100" workbookViewId="0">
      <selection activeCell="A13" sqref="A13:XFD13"/>
    </sheetView>
  </sheetViews>
  <sheetFormatPr defaultRowHeight="15" x14ac:dyDescent="0.25"/>
  <cols>
    <col min="1" max="1" width="12.5703125" style="3" customWidth="1"/>
    <col min="2" max="2" width="24.28515625" style="3" customWidth="1"/>
    <col min="3" max="3" width="76.28515625" style="3" customWidth="1"/>
    <col min="4" max="4" width="15.42578125" style="3" customWidth="1"/>
    <col min="5" max="5" width="9.140625" style="4"/>
    <col min="6" max="9" width="9.140625" style="5"/>
    <col min="10" max="13" width="9.140625" style="3"/>
    <col min="14" max="15" width="9.140625" style="4"/>
    <col min="16" max="16384" width="9.140625" style="3"/>
  </cols>
  <sheetData>
    <row r="1" spans="1:23" ht="64.5" customHeight="1" x14ac:dyDescent="0.25">
      <c r="A1" s="92" t="s">
        <v>79</v>
      </c>
      <c r="B1" s="92" t="s">
        <v>80</v>
      </c>
      <c r="C1" s="92" t="s">
        <v>71</v>
      </c>
      <c r="D1" s="92" t="s">
        <v>81</v>
      </c>
      <c r="E1" s="91" t="s">
        <v>94</v>
      </c>
      <c r="F1" s="91"/>
      <c r="G1" s="91"/>
      <c r="H1" s="91"/>
      <c r="I1" s="91" t="s">
        <v>82</v>
      </c>
      <c r="J1" s="91"/>
      <c r="K1" s="91"/>
      <c r="L1" s="91" t="s">
        <v>83</v>
      </c>
      <c r="M1" s="91"/>
      <c r="N1" s="91"/>
      <c r="O1" s="91"/>
      <c r="P1" s="91" t="s">
        <v>84</v>
      </c>
      <c r="Q1" s="91"/>
      <c r="R1" s="91"/>
      <c r="S1" s="91"/>
      <c r="T1" s="91" t="s">
        <v>85</v>
      </c>
      <c r="U1" s="91"/>
      <c r="V1" s="91"/>
      <c r="W1" s="91"/>
    </row>
    <row r="2" spans="1:23" x14ac:dyDescent="0.25">
      <c r="A2" s="92"/>
      <c r="B2" s="92"/>
      <c r="C2" s="92"/>
      <c r="D2" s="92"/>
      <c r="E2" s="7" t="s">
        <v>91</v>
      </c>
      <c r="F2" s="7" t="s">
        <v>92</v>
      </c>
      <c r="G2" s="7" t="s">
        <v>93</v>
      </c>
      <c r="H2" s="15" t="s">
        <v>86</v>
      </c>
      <c r="I2" s="7" t="s">
        <v>95</v>
      </c>
      <c r="J2" s="7" t="s">
        <v>96</v>
      </c>
      <c r="K2" s="15" t="s">
        <v>87</v>
      </c>
      <c r="L2" s="7" t="s">
        <v>97</v>
      </c>
      <c r="M2" s="7" t="s">
        <v>98</v>
      </c>
      <c r="N2" s="8" t="s">
        <v>99</v>
      </c>
      <c r="O2" s="16" t="s">
        <v>88</v>
      </c>
      <c r="P2" s="7" t="s">
        <v>100</v>
      </c>
      <c r="Q2" s="7" t="s">
        <v>101</v>
      </c>
      <c r="R2" s="7" t="s">
        <v>102</v>
      </c>
      <c r="S2" s="15" t="s">
        <v>89</v>
      </c>
      <c r="T2" s="7" t="s">
        <v>103</v>
      </c>
      <c r="U2" s="7" t="s">
        <v>104</v>
      </c>
      <c r="V2" s="7" t="s">
        <v>105</v>
      </c>
      <c r="W2" s="15" t="s">
        <v>90</v>
      </c>
    </row>
    <row r="3" spans="1:23" x14ac:dyDescent="0.25">
      <c r="A3" s="92"/>
      <c r="B3" s="92"/>
      <c r="C3" s="92"/>
      <c r="D3" s="92"/>
      <c r="E3" s="9">
        <v>30</v>
      </c>
      <c r="F3" s="10">
        <v>30</v>
      </c>
      <c r="G3" s="10">
        <v>40</v>
      </c>
      <c r="H3" s="10">
        <v>100</v>
      </c>
      <c r="I3" s="9">
        <v>50</v>
      </c>
      <c r="J3" s="10">
        <v>50</v>
      </c>
      <c r="K3" s="10">
        <v>100</v>
      </c>
      <c r="L3" s="9">
        <v>30</v>
      </c>
      <c r="M3" s="10">
        <v>40</v>
      </c>
      <c r="N3" s="8">
        <v>30</v>
      </c>
      <c r="O3" s="8">
        <v>100</v>
      </c>
      <c r="P3" s="9">
        <v>40</v>
      </c>
      <c r="Q3" s="10">
        <v>40</v>
      </c>
      <c r="R3" s="10">
        <v>20</v>
      </c>
      <c r="S3" s="10">
        <v>100</v>
      </c>
      <c r="T3" s="9">
        <v>30</v>
      </c>
      <c r="U3" s="10">
        <v>20</v>
      </c>
      <c r="V3" s="10">
        <v>50</v>
      </c>
      <c r="W3" s="10">
        <v>100</v>
      </c>
    </row>
    <row r="4" spans="1:23" x14ac:dyDescent="0.25">
      <c r="A4" s="11">
        <v>12</v>
      </c>
      <c r="B4" s="11" t="s">
        <v>107</v>
      </c>
      <c r="C4" s="11" t="s">
        <v>106</v>
      </c>
      <c r="D4" s="12">
        <f t="shared" ref="D4" si="0">AVERAGE(H4,K4,O4,S4,W4)</f>
        <v>81.759999999999991</v>
      </c>
      <c r="E4" s="12">
        <f>'1ОиДинфоб'!G5</f>
        <v>17.100000000000001</v>
      </c>
      <c r="F4" s="13">
        <f>'1ОиДинфоб'!J5</f>
        <v>30</v>
      </c>
      <c r="G4" s="13">
        <f>'1ОиДинфоб'!P5</f>
        <v>40</v>
      </c>
      <c r="H4" s="12">
        <f t="shared" ref="H4" si="1">E4+F4+G4</f>
        <v>87.1</v>
      </c>
      <c r="I4" s="13">
        <f>'2КомУслОц'!F5</f>
        <v>50</v>
      </c>
      <c r="J4" s="12">
        <f>'2КомУслОц'!J5</f>
        <v>43.5</v>
      </c>
      <c r="K4" s="12">
        <f t="shared" ref="K4" si="2">I4+J4</f>
        <v>93.5</v>
      </c>
      <c r="L4" s="11">
        <f>'3УслДостИнвОц'!F4</f>
        <v>0</v>
      </c>
      <c r="M4" s="11">
        <f>'3УслДостИнвОц'!I4</f>
        <v>0</v>
      </c>
      <c r="N4" s="13">
        <f>'3УслДостИнвОц'!M4</f>
        <v>30</v>
      </c>
      <c r="O4" s="13">
        <f t="shared" ref="O4" si="3">L4+M4+N4</f>
        <v>30</v>
      </c>
      <c r="P4" s="12">
        <f>'4ДобрВежл'!G4</f>
        <v>38.800000000000004</v>
      </c>
      <c r="Q4" s="13">
        <f>'4ДобрВежл'!K4</f>
        <v>40</v>
      </c>
      <c r="R4" s="13">
        <f>'4ДобрВежл'!O4</f>
        <v>20</v>
      </c>
      <c r="S4" s="12">
        <f t="shared" ref="S4" si="4">SUM(P4:R4)</f>
        <v>98.800000000000011</v>
      </c>
      <c r="T4" s="13">
        <f>'5УдовлУсл'!G4</f>
        <v>30</v>
      </c>
      <c r="U4" s="12">
        <f>'5УдовлУсл'!K4</f>
        <v>19.400000000000002</v>
      </c>
      <c r="V4" s="13">
        <f>'5УдовлУсл'!O4</f>
        <v>50</v>
      </c>
      <c r="W4" s="12">
        <f t="shared" ref="W4" si="5">SUM(T4:V4)</f>
        <v>99.4</v>
      </c>
    </row>
    <row r="5" spans="1:23" x14ac:dyDescent="0.25">
      <c r="D5" s="4"/>
    </row>
    <row r="10" spans="1:23" x14ac:dyDescent="0.25">
      <c r="D10" s="4"/>
      <c r="E10" s="5"/>
      <c r="F10" s="3"/>
      <c r="G10" s="3"/>
      <c r="H10" s="3"/>
      <c r="I10" s="3"/>
      <c r="N10" s="3"/>
      <c r="O10" s="3"/>
    </row>
    <row r="11" spans="1:23" ht="43.5" x14ac:dyDescent="0.25">
      <c r="A11" s="43" t="s">
        <v>79</v>
      </c>
      <c r="B11" s="43" t="s">
        <v>80</v>
      </c>
      <c r="C11" s="44" t="s">
        <v>71</v>
      </c>
      <c r="D11" s="20" t="s">
        <v>81</v>
      </c>
      <c r="E11" s="21" t="s">
        <v>86</v>
      </c>
      <c r="F11" s="19" t="s">
        <v>87</v>
      </c>
      <c r="G11" s="19" t="s">
        <v>88</v>
      </c>
      <c r="H11" s="19" t="s">
        <v>89</v>
      </c>
      <c r="I11" s="19" t="s">
        <v>90</v>
      </c>
      <c r="N11" s="3"/>
      <c r="O11" s="3"/>
    </row>
    <row r="12" spans="1:23" x14ac:dyDescent="0.25">
      <c r="A12" s="11">
        <v>12</v>
      </c>
      <c r="B12" s="11" t="s">
        <v>107</v>
      </c>
      <c r="C12" s="11" t="s">
        <v>106</v>
      </c>
      <c r="D12" s="17">
        <v>81.759999999999991</v>
      </c>
      <c r="E12" s="17">
        <v>87.1</v>
      </c>
      <c r="F12" s="17">
        <v>93.5</v>
      </c>
      <c r="G12" s="18">
        <v>30</v>
      </c>
      <c r="H12" s="17">
        <v>98.800000000000011</v>
      </c>
      <c r="I12" s="17">
        <v>99.4</v>
      </c>
      <c r="N12" s="3"/>
      <c r="O12" s="3"/>
    </row>
    <row r="13" spans="1:23" x14ac:dyDescent="0.25">
      <c r="A13" s="90" t="s">
        <v>108</v>
      </c>
      <c r="B13" s="90"/>
      <c r="C13" s="90"/>
      <c r="D13" s="18">
        <f>AVERAGE(D12:D12)</f>
        <v>81.759999999999991</v>
      </c>
      <c r="E13" s="18">
        <f>AVERAGE(E12:E12)</f>
        <v>87.1</v>
      </c>
      <c r="F13" s="18">
        <f>AVERAGE(F12:F12)</f>
        <v>93.5</v>
      </c>
      <c r="G13" s="18">
        <f>AVERAGE(G12:G12)</f>
        <v>30</v>
      </c>
      <c r="H13" s="18">
        <f>AVERAGE(H12:H12)</f>
        <v>98.800000000000011</v>
      </c>
      <c r="I13" s="18">
        <f>AVERAGE(I12:I12)</f>
        <v>99.4</v>
      </c>
    </row>
    <row r="15" spans="1:23" x14ac:dyDescent="0.25">
      <c r="F15" s="4"/>
      <c r="G15" s="4"/>
      <c r="H15" s="4"/>
      <c r="I15" s="4"/>
      <c r="J15" s="4"/>
    </row>
    <row r="17" spans="2:10" x14ac:dyDescent="0.25">
      <c r="E17" s="3"/>
      <c r="F17" s="4"/>
      <c r="G17" s="4"/>
      <c r="H17" s="4"/>
      <c r="I17" s="4"/>
      <c r="J17" s="4"/>
    </row>
    <row r="18" spans="2:10" x14ac:dyDescent="0.25">
      <c r="E18" s="3"/>
      <c r="F18" s="4"/>
      <c r="G18" s="3"/>
      <c r="H18" s="3"/>
      <c r="I18" s="3"/>
    </row>
    <row r="19" spans="2:10" x14ac:dyDescent="0.25">
      <c r="E19" s="3"/>
      <c r="F19" s="4"/>
      <c r="G19" s="3"/>
      <c r="H19" s="3"/>
      <c r="I19" s="3"/>
    </row>
    <row r="20" spans="2:10" x14ac:dyDescent="0.25">
      <c r="E20" s="3"/>
      <c r="F20" s="4"/>
      <c r="G20" s="3"/>
      <c r="H20" s="3"/>
      <c r="I20" s="3"/>
    </row>
    <row r="21" spans="2:10" x14ac:dyDescent="0.25">
      <c r="H21" s="3"/>
    </row>
    <row r="22" spans="2:10" x14ac:dyDescent="0.25">
      <c r="H22" s="3"/>
    </row>
    <row r="23" spans="2:10" x14ac:dyDescent="0.25">
      <c r="H23" s="3"/>
    </row>
    <row r="24" spans="2:10" x14ac:dyDescent="0.25">
      <c r="C24" s="4"/>
      <c r="H24" s="3"/>
    </row>
    <row r="25" spans="2:10" x14ac:dyDescent="0.25">
      <c r="C25" s="4"/>
      <c r="H25" s="3"/>
    </row>
    <row r="26" spans="2:10" x14ac:dyDescent="0.25">
      <c r="C26" s="4"/>
      <c r="H26" s="3"/>
    </row>
    <row r="27" spans="2:10" x14ac:dyDescent="0.25">
      <c r="B27" s="4"/>
      <c r="C27" s="4"/>
      <c r="H27" s="3"/>
    </row>
    <row r="28" spans="2:10" x14ac:dyDescent="0.25">
      <c r="C28" s="4"/>
      <c r="H28" s="3"/>
    </row>
    <row r="29" spans="2:10" x14ac:dyDescent="0.25">
      <c r="C29" s="4"/>
      <c r="H29" s="3"/>
    </row>
    <row r="30" spans="2:10" x14ac:dyDescent="0.25">
      <c r="H30" s="3"/>
    </row>
    <row r="31" spans="2:10" x14ac:dyDescent="0.25">
      <c r="H31" s="3"/>
    </row>
    <row r="32" spans="2:10" x14ac:dyDescent="0.25">
      <c r="H32" s="3"/>
    </row>
    <row r="33" spans="1:8" x14ac:dyDescent="0.25">
      <c r="H33" s="3"/>
    </row>
    <row r="34" spans="1:8" x14ac:dyDescent="0.25">
      <c r="H34" s="3"/>
    </row>
    <row r="35" spans="1:8" x14ac:dyDescent="0.25">
      <c r="H35" s="3"/>
    </row>
    <row r="36" spans="1:8" x14ac:dyDescent="0.25">
      <c r="H36" s="3"/>
    </row>
    <row r="37" spans="1:8" x14ac:dyDescent="0.25">
      <c r="H37" s="3"/>
    </row>
    <row r="38" spans="1:8" x14ac:dyDescent="0.25">
      <c r="H38" s="3"/>
    </row>
    <row r="39" spans="1:8" x14ac:dyDescent="0.25">
      <c r="H39" s="3"/>
    </row>
    <row r="40" spans="1:8" x14ac:dyDescent="0.25">
      <c r="H40" s="3"/>
    </row>
    <row r="41" spans="1:8" x14ac:dyDescent="0.25">
      <c r="A41" s="6"/>
      <c r="B41" s="5"/>
      <c r="H41" s="3"/>
    </row>
    <row r="42" spans="1:8" x14ac:dyDescent="0.25">
      <c r="A42" s="6"/>
      <c r="B42" s="5"/>
      <c r="H42" s="3"/>
    </row>
    <row r="43" spans="1:8" x14ac:dyDescent="0.25">
      <c r="A43" s="6"/>
      <c r="B43" s="5"/>
      <c r="H43" s="3"/>
    </row>
    <row r="44" spans="1:8" x14ac:dyDescent="0.25">
      <c r="A44" s="6"/>
      <c r="B44" s="5"/>
      <c r="H44" s="3"/>
    </row>
    <row r="45" spans="1:8" x14ac:dyDescent="0.25">
      <c r="A45" s="6"/>
      <c r="B45" s="5"/>
      <c r="H45" s="3"/>
    </row>
    <row r="46" spans="1:8" x14ac:dyDescent="0.25">
      <c r="A46" s="6"/>
      <c r="B46" s="5"/>
    </row>
    <row r="47" spans="1:8" x14ac:dyDescent="0.25">
      <c r="A47" s="6"/>
      <c r="B47" s="5"/>
    </row>
    <row r="48" spans="1:8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7" spans="1:2" x14ac:dyDescent="0.25">
      <c r="B57" s="4"/>
    </row>
    <row r="58" spans="1:2" x14ac:dyDescent="0.25">
      <c r="B58" s="4"/>
    </row>
    <row r="59" spans="1:2" x14ac:dyDescent="0.25">
      <c r="B59" s="4"/>
    </row>
    <row r="60" spans="1:2" x14ac:dyDescent="0.25">
      <c r="B60" s="4"/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</sheetData>
  <sortState ref="B25:I38">
    <sortCondition descending="1" ref="D25:D38"/>
  </sortState>
  <mergeCells count="10">
    <mergeCell ref="A13:C13"/>
    <mergeCell ref="L1:O1"/>
    <mergeCell ref="P1:S1"/>
    <mergeCell ref="T1:W1"/>
    <mergeCell ref="E1:H1"/>
    <mergeCell ref="A1:A3"/>
    <mergeCell ref="B1:B3"/>
    <mergeCell ref="C1:C3"/>
    <mergeCell ref="D1:D3"/>
    <mergeCell ref="I1:K1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Пользователь Windows</cp:lastModifiedBy>
  <cp:lastPrinted>2021-01-21T05:05:01Z</cp:lastPrinted>
  <dcterms:created xsi:type="dcterms:W3CDTF">2020-11-30T08:45:25Z</dcterms:created>
  <dcterms:modified xsi:type="dcterms:W3CDTF">2021-02-01T02:27:18Z</dcterms:modified>
</cp:coreProperties>
</file>